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2"/>
  </bookViews>
  <sheets>
    <sheet name="Tracker" sheetId="1" r:id="rId1"/>
    <sheet name="Motion" sheetId="2" r:id="rId2"/>
    <sheet name="Photogates" sheetId="3" r:id="rId3"/>
    <sheet name="Sheet2 (2)" sheetId="4" r:id="rId4"/>
  </sheets>
  <calcPr calcId="145621"/>
</workbook>
</file>

<file path=xl/calcChain.xml><?xml version="1.0" encoding="utf-8"?>
<calcChain xmlns="http://schemas.openxmlformats.org/spreadsheetml/2006/main">
  <c r="Q5" i="1" l="1"/>
  <c r="Q6" i="1"/>
  <c r="Q7" i="1"/>
  <c r="Q4" i="1"/>
  <c r="P5" i="1"/>
  <c r="P6" i="1"/>
  <c r="P7" i="1"/>
  <c r="P4" i="1"/>
  <c r="P4" i="2"/>
  <c r="O4" i="2"/>
  <c r="O5" i="1"/>
  <c r="O6" i="1"/>
  <c r="O7" i="1"/>
  <c r="O4" i="1"/>
  <c r="Q5" i="2"/>
  <c r="Q6" i="2"/>
  <c r="Q7" i="2"/>
  <c r="P5" i="2"/>
  <c r="P6" i="2"/>
  <c r="P7" i="2"/>
  <c r="O5" i="2"/>
  <c r="O6" i="2"/>
  <c r="O7" i="2"/>
  <c r="Q4" i="2" l="1"/>
  <c r="G4" i="3"/>
  <c r="G5" i="3"/>
  <c r="G6" i="3"/>
  <c r="G3" i="3"/>
  <c r="O4" i="3"/>
  <c r="Q4" i="3" s="1"/>
  <c r="O5" i="3"/>
  <c r="Q5" i="3" s="1"/>
  <c r="O6" i="3"/>
  <c r="O3" i="3"/>
  <c r="Q3" i="3" s="1"/>
  <c r="P4" i="3"/>
  <c r="P3" i="3"/>
  <c r="F4" i="3"/>
  <c r="F5" i="3"/>
  <c r="F6" i="3"/>
  <c r="F3" i="3"/>
  <c r="Q6" i="3"/>
  <c r="P6" i="3"/>
  <c r="P5" i="3"/>
  <c r="J5" i="2"/>
  <c r="J6" i="2"/>
  <c r="J7" i="2"/>
  <c r="J4" i="2"/>
  <c r="AB7" i="2"/>
  <c r="AA7" i="2"/>
  <c r="W7" i="2"/>
  <c r="V7" i="2"/>
  <c r="K7" i="2"/>
  <c r="F7" i="2"/>
  <c r="E7" i="2"/>
  <c r="AB6" i="2"/>
  <c r="AA6" i="2"/>
  <c r="W6" i="2"/>
  <c r="V6" i="2"/>
  <c r="K6" i="2"/>
  <c r="F6" i="2"/>
  <c r="E6" i="2"/>
  <c r="L6" i="2" s="1"/>
  <c r="AB5" i="2"/>
  <c r="AA5" i="2"/>
  <c r="W5" i="2"/>
  <c r="V5" i="2"/>
  <c r="AC5" i="2" s="1"/>
  <c r="K5" i="2"/>
  <c r="F5" i="2"/>
  <c r="E5" i="2"/>
  <c r="AB4" i="2"/>
  <c r="AA4" i="2"/>
  <c r="W4" i="2"/>
  <c r="V4" i="2"/>
  <c r="AC4" i="2" s="1"/>
  <c r="K4" i="2"/>
  <c r="F4" i="2"/>
  <c r="E4" i="2"/>
  <c r="L4" i="2" s="1"/>
  <c r="H6" i="3" l="1"/>
  <c r="U6" i="3"/>
  <c r="H5" i="3"/>
  <c r="R5" i="3" s="1"/>
  <c r="U5" i="3"/>
  <c r="I3" i="3"/>
  <c r="S3" i="3" s="1"/>
  <c r="V3" i="3"/>
  <c r="H4" i="3"/>
  <c r="U4" i="3"/>
  <c r="I6" i="3"/>
  <c r="S6" i="3" s="1"/>
  <c r="V6" i="3"/>
  <c r="W6" i="3" s="1"/>
  <c r="H3" i="3"/>
  <c r="U3" i="3"/>
  <c r="I5" i="3"/>
  <c r="V5" i="3"/>
  <c r="I4" i="3"/>
  <c r="S4" i="3" s="1"/>
  <c r="V4" i="3"/>
  <c r="W4" i="3" s="1"/>
  <c r="AC6" i="2"/>
  <c r="AD4" i="2"/>
  <c r="M5" i="2"/>
  <c r="AC7" i="2"/>
  <c r="R6" i="3"/>
  <c r="R4" i="3"/>
  <c r="R3" i="3"/>
  <c r="S5" i="3"/>
  <c r="AD7" i="2"/>
  <c r="AD6" i="2"/>
  <c r="AD5" i="2"/>
  <c r="AE5" i="2" s="1"/>
  <c r="L5" i="2"/>
  <c r="L7" i="2"/>
  <c r="M4" i="2"/>
  <c r="N4" i="2" s="1"/>
  <c r="M7" i="2"/>
  <c r="M6" i="2"/>
  <c r="N6" i="2" s="1"/>
  <c r="AE4" i="2"/>
  <c r="AD4" i="1"/>
  <c r="AB5" i="1"/>
  <c r="AB6" i="1"/>
  <c r="AB7" i="1"/>
  <c r="AB4" i="1"/>
  <c r="AA5" i="1"/>
  <c r="AA6" i="1"/>
  <c r="AA7" i="1"/>
  <c r="AA4" i="1"/>
  <c r="W5" i="1"/>
  <c r="W6" i="1"/>
  <c r="W7" i="1"/>
  <c r="AD7" i="1" s="1"/>
  <c r="W4" i="1"/>
  <c r="V5" i="1"/>
  <c r="AC5" i="1" s="1"/>
  <c r="V6" i="1"/>
  <c r="V7" i="1"/>
  <c r="V4" i="1"/>
  <c r="K5" i="1"/>
  <c r="K6" i="1"/>
  <c r="K7" i="1"/>
  <c r="K4" i="1"/>
  <c r="J5" i="1"/>
  <c r="J6" i="1"/>
  <c r="J7" i="1"/>
  <c r="L7" i="1" s="1"/>
  <c r="J4" i="1"/>
  <c r="F5" i="1"/>
  <c r="F6" i="1"/>
  <c r="F7" i="1"/>
  <c r="F4" i="1"/>
  <c r="E5" i="1"/>
  <c r="L5" i="1" s="1"/>
  <c r="E6" i="1"/>
  <c r="E7" i="1"/>
  <c r="E4" i="1"/>
  <c r="T5" i="3" l="1"/>
  <c r="W5" i="3"/>
  <c r="W3" i="3"/>
  <c r="N5" i="2"/>
  <c r="AE6" i="2"/>
  <c r="AE7" i="2"/>
  <c r="T4" i="3"/>
  <c r="T6" i="3"/>
  <c r="T3" i="3"/>
  <c r="N7" i="2"/>
  <c r="AC7" i="1"/>
  <c r="AE7" i="1"/>
  <c r="M7" i="1"/>
  <c r="N7" i="1"/>
  <c r="M6" i="1"/>
  <c r="N6" i="1" s="1"/>
  <c r="M5" i="1"/>
  <c r="AD5" i="1"/>
  <c r="M4" i="1"/>
  <c r="L6" i="1"/>
  <c r="AC6" i="1"/>
  <c r="AE6" i="1" s="1"/>
  <c r="AD6" i="1"/>
  <c r="AE5" i="1"/>
  <c r="N5" i="1"/>
  <c r="AC4" i="1"/>
  <c r="AE4" i="1"/>
  <c r="L4" i="1"/>
  <c r="N4" i="1" s="1"/>
</calcChain>
</file>

<file path=xl/sharedStrings.xml><?xml version="1.0" encoding="utf-8"?>
<sst xmlns="http://schemas.openxmlformats.org/spreadsheetml/2006/main" count="99" uniqueCount="35">
  <si>
    <t>mA</t>
  </si>
  <si>
    <t>DxA/Dt</t>
  </si>
  <si>
    <t>PA</t>
  </si>
  <si>
    <t>PA'</t>
  </si>
  <si>
    <t>mB</t>
  </si>
  <si>
    <t>DxB/Dt</t>
  </si>
  <si>
    <t>PB</t>
  </si>
  <si>
    <t>PB'</t>
  </si>
  <si>
    <t>Pbef</t>
  </si>
  <si>
    <t>Paft</t>
  </si>
  <si>
    <t>VA</t>
  </si>
  <si>
    <t>VB</t>
  </si>
  <si>
    <t>DP/P</t>
  </si>
  <si>
    <t>DxA/Dt'</t>
  </si>
  <si>
    <t>DxB/Dt'</t>
  </si>
  <si>
    <t>VA'</t>
  </si>
  <si>
    <t>VB'</t>
  </si>
  <si>
    <t>Krousi2_1</t>
  </si>
  <si>
    <t>Krousi2_2</t>
  </si>
  <si>
    <t>Krousi2_3</t>
  </si>
  <si>
    <t>Krousi2_4</t>
  </si>
  <si>
    <t>DxA</t>
  </si>
  <si>
    <t>DtA</t>
  </si>
  <si>
    <t>DtA'</t>
  </si>
  <si>
    <t>DxB</t>
  </si>
  <si>
    <t>DtB</t>
  </si>
  <si>
    <t>DtB'</t>
  </si>
  <si>
    <t>Ebef</t>
  </si>
  <si>
    <t>Eaft</t>
  </si>
  <si>
    <t>DE/E</t>
  </si>
  <si>
    <t>Από τη γραφική παράσταση θέσης - χρόνου</t>
  </si>
  <si>
    <t>Από τη γραφική παράσταση ταχύτητας - χρόνου</t>
  </si>
  <si>
    <t>Αποτελέσματα από την ανάλυση βίντεο</t>
  </si>
  <si>
    <t>Αποτελέσματα από τους αισθητήρες κίνησης</t>
  </si>
  <si>
    <t>Αποτελέσματα από τις φωτοπύλες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</si>
</sst>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0" borderId="2" xfId="0" applyFill="1" applyBorder="1"/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"/>
  <sheetViews>
    <sheetView zoomScale="95" zoomScaleNormal="95" workbookViewId="0">
      <selection activeCell="A2" sqref="A2:AE2"/>
    </sheetView>
  </sheetViews>
  <sheetFormatPr defaultRowHeight="15" x14ac:dyDescent="0.25"/>
  <cols>
    <col min="5" max="5" width="14.28515625" customWidth="1"/>
    <col min="6" max="6" width="14.85546875" customWidth="1"/>
    <col min="11" max="11" width="15" customWidth="1"/>
    <col min="12" max="12" width="13.85546875" customWidth="1"/>
    <col min="13" max="14" width="15.42578125" customWidth="1"/>
    <col min="18" max="18" width="2.85546875" style="1" customWidth="1"/>
    <col min="22" max="22" width="15.7109375" customWidth="1"/>
    <col min="23" max="23" width="16.42578125" customWidth="1"/>
    <col min="28" max="28" width="15" customWidth="1"/>
    <col min="29" max="29" width="14.140625" customWidth="1"/>
    <col min="30" max="30" width="13.5703125" customWidth="1"/>
    <col min="31" max="31" width="14" customWidth="1"/>
  </cols>
  <sheetData>
    <row r="1" spans="1:31" ht="21" x14ac:dyDescent="0.35">
      <c r="A1" s="6" t="s">
        <v>32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31" ht="15.75" x14ac:dyDescent="0.25">
      <c r="A2" s="5" t="s">
        <v>30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S2" s="5" t="s">
        <v>31</v>
      </c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pans="1:31" x14ac:dyDescent="0.25">
      <c r="A3" s="2"/>
      <c r="B3" s="2" t="s">
        <v>0</v>
      </c>
      <c r="C3" s="2" t="s">
        <v>1</v>
      </c>
      <c r="D3" s="2" t="s">
        <v>13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14</v>
      </c>
      <c r="J3" s="2" t="s">
        <v>6</v>
      </c>
      <c r="K3" s="2" t="s">
        <v>7</v>
      </c>
      <c r="L3" s="2" t="s">
        <v>8</v>
      </c>
      <c r="M3" s="2" t="s">
        <v>9</v>
      </c>
      <c r="N3" s="2" t="s">
        <v>12</v>
      </c>
      <c r="O3" s="2" t="s">
        <v>27</v>
      </c>
      <c r="P3" s="2" t="s">
        <v>28</v>
      </c>
      <c r="Q3" s="2" t="s">
        <v>29</v>
      </c>
      <c r="R3" s="3"/>
      <c r="S3" s="2" t="s">
        <v>0</v>
      </c>
      <c r="T3" s="2" t="s">
        <v>10</v>
      </c>
      <c r="U3" s="2" t="s">
        <v>15</v>
      </c>
      <c r="V3" s="2" t="s">
        <v>2</v>
      </c>
      <c r="W3" s="2" t="s">
        <v>3</v>
      </c>
      <c r="X3" s="2" t="s">
        <v>4</v>
      </c>
      <c r="Y3" s="2" t="s">
        <v>11</v>
      </c>
      <c r="Z3" s="2" t="s">
        <v>16</v>
      </c>
      <c r="AA3" s="2" t="s">
        <v>6</v>
      </c>
      <c r="AB3" s="2" t="s">
        <v>7</v>
      </c>
      <c r="AC3" s="2" t="s">
        <v>8</v>
      </c>
      <c r="AD3" s="2" t="s">
        <v>9</v>
      </c>
      <c r="AE3" s="2" t="s">
        <v>12</v>
      </c>
    </row>
    <row r="4" spans="1:31" x14ac:dyDescent="0.25">
      <c r="A4" s="2" t="s">
        <v>17</v>
      </c>
      <c r="B4" s="2">
        <v>0.52149999999999996</v>
      </c>
      <c r="C4" s="2">
        <v>0.56640000000000001</v>
      </c>
      <c r="D4" s="2">
        <v>-0.17430000000000001</v>
      </c>
      <c r="E4" s="2">
        <f>B4*C4</f>
        <v>0.29537759999999996</v>
      </c>
      <c r="F4" s="2">
        <f>B4*D4</f>
        <v>-9.0897450000000005E-2</v>
      </c>
      <c r="G4" s="2">
        <v>1.5162</v>
      </c>
      <c r="H4" s="2">
        <v>0</v>
      </c>
      <c r="I4" s="2">
        <v>0.24329999999999999</v>
      </c>
      <c r="J4" s="2">
        <f>G4*H4</f>
        <v>0</v>
      </c>
      <c r="K4" s="2">
        <f>G4*I4</f>
        <v>0.36889146</v>
      </c>
      <c r="L4" s="2">
        <f>E4+J4</f>
        <v>0.29537759999999996</v>
      </c>
      <c r="M4" s="2">
        <f>F4+K4</f>
        <v>0.27799401000000001</v>
      </c>
      <c r="N4" s="2">
        <f>(M4-L4)/L4</f>
        <v>-5.8852093049709765E-2</v>
      </c>
      <c r="O4" s="2">
        <f>(1/2)*B4*(C4)^2</f>
        <v>8.3650936320000008E-2</v>
      </c>
      <c r="P4" s="2">
        <f>(1/2)*B4*(E4)^2+(1/2)*G4*(I4)^2</f>
        <v>6.7625542965193908E-2</v>
      </c>
      <c r="Q4" s="2">
        <f>(P4-O4)/O4</f>
        <v>-0.19157458433581939</v>
      </c>
      <c r="R4" s="3"/>
      <c r="S4" s="2">
        <v>0.52149999999999996</v>
      </c>
      <c r="T4" s="2">
        <v>0.56399999999999995</v>
      </c>
      <c r="U4" s="2">
        <v>-0.18</v>
      </c>
      <c r="V4" s="2">
        <f>S4*T4</f>
        <v>0.29412599999999994</v>
      </c>
      <c r="W4" s="2">
        <f>S4*U4</f>
        <v>-9.3869999999999995E-2</v>
      </c>
      <c r="X4" s="2">
        <v>1.5162</v>
      </c>
      <c r="Y4" s="2">
        <v>0</v>
      </c>
      <c r="Z4" s="2">
        <v>0.247</v>
      </c>
      <c r="AA4" s="2">
        <f>X4*Y4</f>
        <v>0</v>
      </c>
      <c r="AB4" s="2">
        <f>X4*Z4</f>
        <v>0.37450139999999998</v>
      </c>
      <c r="AC4" s="2">
        <f>V4+AA4</f>
        <v>0.29412599999999994</v>
      </c>
      <c r="AD4" s="2">
        <f>W4+AB4</f>
        <v>0.28063139999999998</v>
      </c>
      <c r="AE4" s="2">
        <f>(AD4-AC4)/AC4</f>
        <v>-4.5880336998429146E-2</v>
      </c>
    </row>
    <row r="5" spans="1:31" x14ac:dyDescent="0.25">
      <c r="A5" s="2" t="s">
        <v>18</v>
      </c>
      <c r="B5" s="2">
        <v>0.52149999999999996</v>
      </c>
      <c r="C5" s="2">
        <v>0.68500000000000005</v>
      </c>
      <c r="D5" s="2">
        <v>-0.1066</v>
      </c>
      <c r="E5" s="2">
        <f t="shared" ref="E5:E7" si="0">B5*C5</f>
        <v>0.35722749999999998</v>
      </c>
      <c r="F5" s="2">
        <f t="shared" ref="F5:F7" si="1">B5*D5</f>
        <v>-5.55919E-2</v>
      </c>
      <c r="G5" s="2">
        <v>1.5162</v>
      </c>
      <c r="H5" s="2">
        <v>0</v>
      </c>
      <c r="I5" s="2">
        <v>0.26169999999999999</v>
      </c>
      <c r="J5" s="2">
        <f t="shared" ref="J5:J7" si="2">G5*H5</f>
        <v>0</v>
      </c>
      <c r="K5" s="2">
        <f t="shared" ref="K5:K7" si="3">G5*I5</f>
        <v>0.39678954</v>
      </c>
      <c r="L5" s="2">
        <f t="shared" ref="L5:L7" si="4">E5+J5</f>
        <v>0.35722749999999998</v>
      </c>
      <c r="M5" s="2">
        <f t="shared" ref="M5:M7" si="5">F5+K5</f>
        <v>0.34119763999999997</v>
      </c>
      <c r="N5" s="2">
        <f t="shared" ref="N5:N7" si="6">(M5-L5)/L5</f>
        <v>-4.4872973105374046E-2</v>
      </c>
      <c r="O5" s="2">
        <f t="shared" ref="O5:O7" si="7">(1/2)*B5*(C5)^2</f>
        <v>0.12235041875000001</v>
      </c>
      <c r="P5" s="2">
        <f t="shared" ref="P5:P7" si="8">(1/2)*B5*(E5)^2+(1/2)*G5*(I5)^2</f>
        <v>8.5194606480692187E-2</v>
      </c>
      <c r="Q5" s="2">
        <f t="shared" ref="Q5:Q7" si="9">(P5-O5)/O5</f>
        <v>-0.30368357255260986</v>
      </c>
      <c r="R5" s="3"/>
      <c r="S5" s="2">
        <v>0.52149999999999996</v>
      </c>
      <c r="T5" s="2">
        <v>0.69099999999999995</v>
      </c>
      <c r="U5" s="2">
        <v>-0.113</v>
      </c>
      <c r="V5" s="2">
        <f t="shared" ref="V5:V7" si="10">S5*T5</f>
        <v>0.36035649999999997</v>
      </c>
      <c r="W5" s="2">
        <f t="shared" ref="W5:W7" si="11">S5*U5</f>
        <v>-5.8929499999999996E-2</v>
      </c>
      <c r="X5" s="2">
        <v>1.5162</v>
      </c>
      <c r="Y5" s="2">
        <v>0</v>
      </c>
      <c r="Z5" s="2">
        <v>0.27700000000000002</v>
      </c>
      <c r="AA5" s="2">
        <f t="shared" ref="AA5:AA7" si="12">X5*Y5</f>
        <v>0</v>
      </c>
      <c r="AB5" s="2">
        <f t="shared" ref="AB5:AB7" si="13">X5*Z5</f>
        <v>0.41998740000000001</v>
      </c>
      <c r="AC5" s="2">
        <f t="shared" ref="AC5:AC7" si="14">V5+AA5</f>
        <v>0.36035649999999997</v>
      </c>
      <c r="AD5" s="2">
        <f t="shared" ref="AD5:AD7" si="15">W5+AB5</f>
        <v>0.36105790000000004</v>
      </c>
      <c r="AE5" s="2">
        <f t="shared" ref="AE5:AE7" si="16">(AD5-AC5)/AC5</f>
        <v>1.9464058508728834E-3</v>
      </c>
    </row>
    <row r="6" spans="1:31" x14ac:dyDescent="0.25">
      <c r="A6" s="2" t="s">
        <v>19</v>
      </c>
      <c r="B6" s="2">
        <v>0.52149999999999996</v>
      </c>
      <c r="C6" s="2">
        <v>0.53920000000000001</v>
      </c>
      <c r="D6" s="2">
        <v>-0.1925</v>
      </c>
      <c r="E6" s="2">
        <f t="shared" si="0"/>
        <v>0.28119279999999996</v>
      </c>
      <c r="F6" s="2">
        <f t="shared" si="1"/>
        <v>-0.10038875</v>
      </c>
      <c r="G6" s="2">
        <v>1.5162</v>
      </c>
      <c r="H6" s="2">
        <v>0</v>
      </c>
      <c r="I6" s="2">
        <v>0.24249999999999999</v>
      </c>
      <c r="J6" s="2">
        <f t="shared" si="2"/>
        <v>0</v>
      </c>
      <c r="K6" s="2">
        <f t="shared" si="3"/>
        <v>0.36767849999999996</v>
      </c>
      <c r="L6" s="2">
        <f t="shared" si="4"/>
        <v>0.28119279999999996</v>
      </c>
      <c r="M6" s="2">
        <f t="shared" si="5"/>
        <v>0.26728974999999999</v>
      </c>
      <c r="N6" s="2">
        <f t="shared" si="6"/>
        <v>-4.9443122299006138E-2</v>
      </c>
      <c r="O6" s="2">
        <f t="shared" si="7"/>
        <v>7.5809578879999992E-2</v>
      </c>
      <c r="P6" s="2">
        <f t="shared" si="8"/>
        <v>6.5198361768757263E-2</v>
      </c>
      <c r="Q6" s="2">
        <f t="shared" si="9"/>
        <v>-0.13997198332996108</v>
      </c>
      <c r="R6" s="3"/>
      <c r="S6" s="2">
        <v>0.52149999999999996</v>
      </c>
      <c r="T6" s="2">
        <v>0.53500000000000003</v>
      </c>
      <c r="U6" s="2">
        <v>-0.188</v>
      </c>
      <c r="V6" s="2">
        <f t="shared" si="10"/>
        <v>0.27900249999999999</v>
      </c>
      <c r="W6" s="2">
        <f t="shared" si="11"/>
        <v>-9.804199999999999E-2</v>
      </c>
      <c r="X6" s="2">
        <v>1.5162</v>
      </c>
      <c r="Y6" s="2">
        <v>0</v>
      </c>
      <c r="Z6" s="2">
        <v>0.251</v>
      </c>
      <c r="AA6" s="2">
        <f t="shared" si="12"/>
        <v>0</v>
      </c>
      <c r="AB6" s="2">
        <f t="shared" si="13"/>
        <v>0.38056620000000002</v>
      </c>
      <c r="AC6" s="2">
        <f t="shared" si="14"/>
        <v>0.27900249999999999</v>
      </c>
      <c r="AD6" s="2">
        <f t="shared" si="15"/>
        <v>0.2825242</v>
      </c>
      <c r="AE6" s="2">
        <f t="shared" si="16"/>
        <v>1.2622467540613495E-2</v>
      </c>
    </row>
    <row r="7" spans="1:31" x14ac:dyDescent="0.25">
      <c r="A7" s="2" t="s">
        <v>20</v>
      </c>
      <c r="B7" s="2">
        <v>0.52149999999999996</v>
      </c>
      <c r="C7" s="2">
        <v>0.66979999999999995</v>
      </c>
      <c r="D7" s="2">
        <v>-0.16750000000000001</v>
      </c>
      <c r="E7" s="2">
        <f t="shared" si="0"/>
        <v>0.34930069999999996</v>
      </c>
      <c r="F7" s="2">
        <f t="shared" si="1"/>
        <v>-8.7351250000000005E-2</v>
      </c>
      <c r="G7" s="2">
        <v>1.5162</v>
      </c>
      <c r="H7" s="2">
        <v>0</v>
      </c>
      <c r="I7" s="2">
        <v>0.27710000000000001</v>
      </c>
      <c r="J7" s="2">
        <f t="shared" si="2"/>
        <v>0</v>
      </c>
      <c r="K7" s="2">
        <f t="shared" si="3"/>
        <v>0.42013902000000003</v>
      </c>
      <c r="L7" s="2">
        <f t="shared" si="4"/>
        <v>0.34930069999999996</v>
      </c>
      <c r="M7" s="2">
        <f t="shared" si="5"/>
        <v>0.33278777000000004</v>
      </c>
      <c r="N7" s="2">
        <f t="shared" si="6"/>
        <v>-4.7274253959410692E-2</v>
      </c>
      <c r="O7" s="2">
        <f t="shared" si="7"/>
        <v>0.11698080442999997</v>
      </c>
      <c r="P7" s="2">
        <f t="shared" si="8"/>
        <v>9.0024624000592773E-2</v>
      </c>
      <c r="Q7" s="2">
        <f t="shared" si="9"/>
        <v>-0.23043251036572826</v>
      </c>
      <c r="R7" s="3"/>
      <c r="S7" s="2">
        <v>0.52149999999999996</v>
      </c>
      <c r="T7" s="2">
        <v>0.65800000000000003</v>
      </c>
      <c r="U7" s="2">
        <v>-0.16400000000000001</v>
      </c>
      <c r="V7" s="2">
        <f t="shared" si="10"/>
        <v>0.34314699999999998</v>
      </c>
      <c r="W7" s="2">
        <f t="shared" si="11"/>
        <v>-8.5525999999999991E-2</v>
      </c>
      <c r="X7" s="2">
        <v>1.5162</v>
      </c>
      <c r="Y7" s="2">
        <v>0</v>
      </c>
      <c r="Z7" s="2">
        <v>0.27900000000000003</v>
      </c>
      <c r="AA7" s="2">
        <f t="shared" si="12"/>
        <v>0</v>
      </c>
      <c r="AB7" s="2">
        <f t="shared" si="13"/>
        <v>0.42301980000000006</v>
      </c>
      <c r="AC7" s="2">
        <f t="shared" si="14"/>
        <v>0.34314699999999998</v>
      </c>
      <c r="AD7" s="2">
        <f t="shared" si="15"/>
        <v>0.33749380000000007</v>
      </c>
      <c r="AE7" s="2">
        <f t="shared" si="16"/>
        <v>-1.647457212215148E-2</v>
      </c>
    </row>
  </sheetData>
  <mergeCells count="3">
    <mergeCell ref="A2:Q2"/>
    <mergeCell ref="S2:AE2"/>
    <mergeCell ref="A1:A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"/>
  <sheetViews>
    <sheetView zoomScale="90" zoomScaleNormal="90" workbookViewId="0">
      <selection activeCell="I31" sqref="I31"/>
    </sheetView>
  </sheetViews>
  <sheetFormatPr defaultRowHeight="15" x14ac:dyDescent="0.25"/>
  <cols>
    <col min="18" max="18" width="2.85546875" style="1" customWidth="1"/>
    <col min="22" max="22" width="14.7109375" customWidth="1"/>
    <col min="23" max="23" width="18" customWidth="1"/>
    <col min="28" max="28" width="18.85546875" customWidth="1"/>
  </cols>
  <sheetData>
    <row r="1" spans="1:34" ht="18.75" x14ac:dyDescent="0.3">
      <c r="A1" s="7" t="s">
        <v>33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34" ht="15.75" x14ac:dyDescent="0.25">
      <c r="A2" s="8" t="s">
        <v>30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3"/>
      <c r="S2" s="8" t="s">
        <v>31</v>
      </c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4" x14ac:dyDescent="0.25">
      <c r="A3" s="2"/>
      <c r="B3" s="2" t="s">
        <v>0</v>
      </c>
      <c r="C3" s="2" t="s">
        <v>1</v>
      </c>
      <c r="D3" s="2" t="s">
        <v>13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14</v>
      </c>
      <c r="J3" s="2" t="s">
        <v>6</v>
      </c>
      <c r="K3" s="2" t="s">
        <v>7</v>
      </c>
      <c r="L3" s="2" t="s">
        <v>8</v>
      </c>
      <c r="M3" s="2" t="s">
        <v>9</v>
      </c>
      <c r="N3" s="2" t="s">
        <v>12</v>
      </c>
      <c r="O3" s="2" t="s">
        <v>27</v>
      </c>
      <c r="P3" s="2" t="s">
        <v>28</v>
      </c>
      <c r="Q3" s="2" t="s">
        <v>29</v>
      </c>
      <c r="R3" s="3"/>
      <c r="S3" s="2" t="s">
        <v>0</v>
      </c>
      <c r="T3" s="2" t="s">
        <v>10</v>
      </c>
      <c r="U3" s="2" t="s">
        <v>15</v>
      </c>
      <c r="V3" s="2" t="s">
        <v>2</v>
      </c>
      <c r="W3" s="2" t="s">
        <v>3</v>
      </c>
      <c r="X3" s="2" t="s">
        <v>4</v>
      </c>
      <c r="Y3" s="2" t="s">
        <v>11</v>
      </c>
      <c r="Z3" s="2" t="s">
        <v>16</v>
      </c>
      <c r="AA3" s="2" t="s">
        <v>6</v>
      </c>
      <c r="AB3" s="2" t="s">
        <v>7</v>
      </c>
      <c r="AC3" s="2" t="s">
        <v>8</v>
      </c>
      <c r="AD3" s="2" t="s">
        <v>9</v>
      </c>
      <c r="AE3" s="2" t="s">
        <v>12</v>
      </c>
      <c r="AF3" s="4"/>
      <c r="AG3" s="4"/>
      <c r="AH3" s="4"/>
    </row>
    <row r="4" spans="1:34" x14ac:dyDescent="0.25">
      <c r="A4" s="2" t="s">
        <v>17</v>
      </c>
      <c r="B4" s="2">
        <v>0.52149999999999996</v>
      </c>
      <c r="C4" s="2">
        <v>0.55300000000000005</v>
      </c>
      <c r="D4" s="2">
        <v>-0.154</v>
      </c>
      <c r="E4" s="2">
        <f>B4*C4</f>
        <v>0.28838950000000002</v>
      </c>
      <c r="F4" s="2">
        <f>B4*D4</f>
        <v>-8.0310999999999994E-2</v>
      </c>
      <c r="G4" s="2">
        <v>1.5162</v>
      </c>
      <c r="H4" s="2">
        <v>0</v>
      </c>
      <c r="I4" s="2">
        <v>0.23400000000000001</v>
      </c>
      <c r="J4" s="2">
        <f>G4*H4</f>
        <v>0</v>
      </c>
      <c r="K4" s="2">
        <f>G4*I4</f>
        <v>0.35479080000000002</v>
      </c>
      <c r="L4" s="2">
        <f>E4+J4</f>
        <v>0.28838950000000002</v>
      </c>
      <c r="M4" s="2">
        <f>F4+K4</f>
        <v>0.27447980000000005</v>
      </c>
      <c r="N4" s="2">
        <f>(M4-L4)/L4</f>
        <v>-4.8232338556015282E-2</v>
      </c>
      <c r="O4" s="2">
        <f>(1/2)*B4*(C4)^2</f>
        <v>7.9739696750000005E-2</v>
      </c>
      <c r="P4" s="2">
        <f>(1/2)*B4*(D4)^2+(1/2)*G4*(I4)^2</f>
        <v>4.7694470600000004E-2</v>
      </c>
      <c r="Q4" s="2">
        <f>(P4-O4)/O4</f>
        <v>-0.4018729372707327</v>
      </c>
      <c r="R4" s="3"/>
      <c r="S4" s="2">
        <v>0.52149999999999996</v>
      </c>
      <c r="T4" s="2">
        <v>0.55000000000000004</v>
      </c>
      <c r="U4" s="2">
        <v>-0.16</v>
      </c>
      <c r="V4" s="2">
        <f>S4*T4</f>
        <v>0.286825</v>
      </c>
      <c r="W4" s="2">
        <f>S4*U4</f>
        <v>-8.344E-2</v>
      </c>
      <c r="X4" s="2">
        <v>1.5162</v>
      </c>
      <c r="Y4" s="2">
        <v>0</v>
      </c>
      <c r="Z4" s="2">
        <v>0.23799999999999999</v>
      </c>
      <c r="AA4" s="2">
        <f>X4*Y4</f>
        <v>0</v>
      </c>
      <c r="AB4" s="2">
        <f>X4*Z4</f>
        <v>0.3608556</v>
      </c>
      <c r="AC4" s="2">
        <f>V4+AA4</f>
        <v>0.286825</v>
      </c>
      <c r="AD4" s="2">
        <f>W4+AB4</f>
        <v>0.27741559999999998</v>
      </c>
      <c r="AE4" s="2">
        <f>(AD4-AC4)/AC4</f>
        <v>-3.2805369127516824E-2</v>
      </c>
    </row>
    <row r="5" spans="1:34" x14ac:dyDescent="0.25">
      <c r="A5" s="2" t="s">
        <v>18</v>
      </c>
      <c r="B5" s="2">
        <v>0.52149999999999996</v>
      </c>
      <c r="C5" s="2">
        <v>0.65200000000000002</v>
      </c>
      <c r="D5" s="2">
        <v>-0.11</v>
      </c>
      <c r="E5" s="2">
        <f t="shared" ref="E5:E7" si="0">B5*C5</f>
        <v>0.34001799999999999</v>
      </c>
      <c r="F5" s="2">
        <f t="shared" ref="F5:F7" si="1">B5*D5</f>
        <v>-5.7364999999999999E-2</v>
      </c>
      <c r="G5" s="2">
        <v>1.5162</v>
      </c>
      <c r="H5" s="2">
        <v>0</v>
      </c>
      <c r="I5" s="2">
        <v>0.25600000000000001</v>
      </c>
      <c r="J5" s="2">
        <f t="shared" ref="J5:J7" si="2">G5*H5</f>
        <v>0</v>
      </c>
      <c r="K5" s="2">
        <f t="shared" ref="K5:K7" si="3">G5*I5</f>
        <v>0.38814720000000003</v>
      </c>
      <c r="L5" s="2">
        <f t="shared" ref="L5:M7" si="4">E5+J5</f>
        <v>0.34001799999999999</v>
      </c>
      <c r="M5" s="2">
        <f t="shared" si="4"/>
        <v>0.33078220000000003</v>
      </c>
      <c r="N5" s="2">
        <f>(M5-L5)/L5</f>
        <v>-2.7162679622843383E-2</v>
      </c>
      <c r="O5" s="2">
        <f t="shared" ref="O5:O7" si="5">(1/2)*B5*C5^2</f>
        <v>0.110845868</v>
      </c>
      <c r="P5" s="2">
        <f t="shared" ref="P5:P7" si="6">(1/2)*B5*D5^2+(1/2)*G5*I5^2</f>
        <v>5.28379166E-2</v>
      </c>
      <c r="Q5" s="2">
        <f t="shared" ref="Q5:Q7" si="7">(P5-O5)/O5</f>
        <v>-0.52332082780027489</v>
      </c>
      <c r="R5" s="3"/>
      <c r="S5" s="2">
        <v>0.52149999999999996</v>
      </c>
      <c r="T5" s="2">
        <v>0.63</v>
      </c>
      <c r="U5" s="2">
        <v>-0.15</v>
      </c>
      <c r="V5" s="2">
        <f t="shared" ref="V5:V7" si="8">S5*T5</f>
        <v>0.32854499999999998</v>
      </c>
      <c r="W5" s="2">
        <f t="shared" ref="W5:W7" si="9">S5*U5</f>
        <v>-7.8224999999999989E-2</v>
      </c>
      <c r="X5" s="2">
        <v>1.5162</v>
      </c>
      <c r="Y5" s="2">
        <v>0</v>
      </c>
      <c r="Z5" s="2">
        <v>0.255</v>
      </c>
      <c r="AA5" s="2">
        <f t="shared" ref="AA5:AA7" si="10">X5*Y5</f>
        <v>0</v>
      </c>
      <c r="AB5" s="2">
        <f t="shared" ref="AB5:AB7" si="11">X5*Z5</f>
        <v>0.386631</v>
      </c>
      <c r="AC5" s="2">
        <f t="shared" ref="AC5:AD7" si="12">V5+AA5</f>
        <v>0.32854499999999998</v>
      </c>
      <c r="AD5" s="2">
        <f t="shared" si="12"/>
        <v>0.30840600000000001</v>
      </c>
      <c r="AE5" s="2">
        <f t="shared" ref="AE5:AE7" si="13">(AD5-AC5)/AC5</f>
        <v>-6.1297539149888031E-2</v>
      </c>
    </row>
    <row r="6" spans="1:34" x14ac:dyDescent="0.25">
      <c r="A6" s="2" t="s">
        <v>19</v>
      </c>
      <c r="B6" s="2">
        <v>0.52149999999999996</v>
      </c>
      <c r="C6" s="2">
        <v>0.51900000000000002</v>
      </c>
      <c r="D6" s="2">
        <v>-0.17299999999999999</v>
      </c>
      <c r="E6" s="2">
        <f t="shared" si="0"/>
        <v>0.27065849999999997</v>
      </c>
      <c r="F6" s="2">
        <f t="shared" si="1"/>
        <v>-9.021949999999998E-2</v>
      </c>
      <c r="G6" s="2">
        <v>1.5162</v>
      </c>
      <c r="H6" s="2">
        <v>0</v>
      </c>
      <c r="I6" s="2">
        <v>0.218</v>
      </c>
      <c r="J6" s="2">
        <f t="shared" si="2"/>
        <v>0</v>
      </c>
      <c r="K6" s="2">
        <f t="shared" si="3"/>
        <v>0.33053159999999998</v>
      </c>
      <c r="L6" s="2">
        <f t="shared" si="4"/>
        <v>0.27065849999999997</v>
      </c>
      <c r="M6" s="2">
        <f t="shared" si="4"/>
        <v>0.2403121</v>
      </c>
      <c r="N6" s="2">
        <f>(M6-L6)/L6</f>
        <v>-0.11212062432918224</v>
      </c>
      <c r="O6" s="2">
        <f t="shared" si="5"/>
        <v>7.0235880749999993E-2</v>
      </c>
      <c r="P6" s="2">
        <f t="shared" si="6"/>
        <v>4.3831931149999996E-2</v>
      </c>
      <c r="Q6" s="2">
        <f t="shared" si="7"/>
        <v>-0.37593249088714531</v>
      </c>
      <c r="R6" s="3"/>
      <c r="S6" s="2">
        <v>0.52149999999999996</v>
      </c>
      <c r="T6" s="2">
        <v>0.52</v>
      </c>
      <c r="U6" s="2">
        <v>-0.18</v>
      </c>
      <c r="V6" s="2">
        <f t="shared" si="8"/>
        <v>0.27117999999999998</v>
      </c>
      <c r="W6" s="2">
        <f t="shared" si="9"/>
        <v>-9.3869999999999995E-2</v>
      </c>
      <c r="X6" s="2">
        <v>1.5162</v>
      </c>
      <c r="Y6" s="2">
        <v>0</v>
      </c>
      <c r="Z6" s="2">
        <v>0.22500000000000001</v>
      </c>
      <c r="AA6" s="2">
        <f t="shared" si="10"/>
        <v>0</v>
      </c>
      <c r="AB6" s="2">
        <f t="shared" si="11"/>
        <v>0.34114500000000003</v>
      </c>
      <c r="AC6" s="2">
        <f t="shared" si="12"/>
        <v>0.27117999999999998</v>
      </c>
      <c r="AD6" s="2">
        <f t="shared" si="12"/>
        <v>0.24727500000000002</v>
      </c>
      <c r="AE6" s="2">
        <f t="shared" si="13"/>
        <v>-8.8151781104801083E-2</v>
      </c>
    </row>
    <row r="7" spans="1:34" x14ac:dyDescent="0.25">
      <c r="A7" s="2" t="s">
        <v>20</v>
      </c>
      <c r="B7" s="2">
        <v>0.52149999999999996</v>
      </c>
      <c r="C7" s="2">
        <v>0.65300000000000002</v>
      </c>
      <c r="D7" s="2">
        <v>-0.14599999999999999</v>
      </c>
      <c r="E7" s="2">
        <f t="shared" si="0"/>
        <v>0.34053949999999999</v>
      </c>
      <c r="F7" s="2">
        <f t="shared" si="1"/>
        <v>-7.6138999999999984E-2</v>
      </c>
      <c r="G7" s="2">
        <v>1.5162</v>
      </c>
      <c r="H7" s="2">
        <v>0</v>
      </c>
      <c r="I7" s="2">
        <v>0.25800000000000001</v>
      </c>
      <c r="J7" s="2">
        <f t="shared" si="2"/>
        <v>0</v>
      </c>
      <c r="K7" s="2">
        <f t="shared" si="3"/>
        <v>0.39117960000000002</v>
      </c>
      <c r="L7" s="2">
        <f t="shared" si="4"/>
        <v>0.34053949999999999</v>
      </c>
      <c r="M7" s="2">
        <f t="shared" si="4"/>
        <v>0.3150406</v>
      </c>
      <c r="N7" s="2">
        <f>(M7-L7)/L7</f>
        <v>-7.4877951015961411E-2</v>
      </c>
      <c r="O7" s="2">
        <f t="shared" si="5"/>
        <v>0.11118614675000001</v>
      </c>
      <c r="P7" s="2">
        <f t="shared" si="6"/>
        <v>5.6020315399999999E-2</v>
      </c>
      <c r="Q7" s="2">
        <f t="shared" si="7"/>
        <v>-0.49615741675120156</v>
      </c>
      <c r="R7" s="3"/>
      <c r="S7" s="2">
        <v>0.52149999999999996</v>
      </c>
      <c r="T7" s="2">
        <v>0.65</v>
      </c>
      <c r="U7" s="2">
        <v>-0.15</v>
      </c>
      <c r="V7" s="2">
        <f t="shared" si="8"/>
        <v>0.33897499999999997</v>
      </c>
      <c r="W7" s="2">
        <f t="shared" si="9"/>
        <v>-7.8224999999999989E-2</v>
      </c>
      <c r="X7" s="2">
        <v>1.5162</v>
      </c>
      <c r="Y7" s="2">
        <v>0</v>
      </c>
      <c r="Z7" s="2">
        <v>0.26800000000000002</v>
      </c>
      <c r="AA7" s="2">
        <f t="shared" si="10"/>
        <v>0</v>
      </c>
      <c r="AB7" s="2">
        <f t="shared" si="11"/>
        <v>0.40634160000000002</v>
      </c>
      <c r="AC7" s="2">
        <f t="shared" si="12"/>
        <v>0.33897499999999997</v>
      </c>
      <c r="AD7" s="2">
        <f t="shared" si="12"/>
        <v>0.32811660000000004</v>
      </c>
      <c r="AE7" s="2">
        <f t="shared" si="13"/>
        <v>-3.2033040784718449E-2</v>
      </c>
    </row>
  </sheetData>
  <mergeCells count="3">
    <mergeCell ref="A2:Q2"/>
    <mergeCell ref="S2:AE2"/>
    <mergeCell ref="A1:A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tabSelected="1" workbookViewId="0">
      <selection sqref="A1:W1"/>
    </sheetView>
  </sheetViews>
  <sheetFormatPr defaultRowHeight="15" x14ac:dyDescent="0.25"/>
  <cols>
    <col min="2" max="2" width="6.7109375" customWidth="1"/>
    <col min="3" max="3" width="9.28515625" customWidth="1"/>
    <col min="4" max="4" width="10" customWidth="1"/>
    <col min="8" max="8" width="13.85546875" customWidth="1"/>
    <col min="9" max="9" width="14.7109375" customWidth="1"/>
    <col min="17" max="17" width="18.7109375" customWidth="1"/>
    <col min="18" max="18" width="18.140625" customWidth="1"/>
    <col min="19" max="19" width="15.140625" customWidth="1"/>
  </cols>
  <sheetData>
    <row r="1" spans="1:23" ht="18.75" x14ac:dyDescent="0.3">
      <c r="A1" s="9" t="s">
        <v>34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1:23" x14ac:dyDescent="0.25">
      <c r="A2" s="2"/>
      <c r="B2" s="2" t="s">
        <v>0</v>
      </c>
      <c r="C2" s="2" t="s">
        <v>21</v>
      </c>
      <c r="D2" s="2" t="s">
        <v>22</v>
      </c>
      <c r="E2" s="2" t="s">
        <v>23</v>
      </c>
      <c r="F2" s="2" t="s">
        <v>1</v>
      </c>
      <c r="G2" s="2" t="s">
        <v>13</v>
      </c>
      <c r="H2" s="2" t="s">
        <v>2</v>
      </c>
      <c r="I2" s="2" t="s">
        <v>3</v>
      </c>
      <c r="J2" s="2" t="s">
        <v>4</v>
      </c>
      <c r="K2" s="2" t="s">
        <v>24</v>
      </c>
      <c r="L2" s="2" t="s">
        <v>25</v>
      </c>
      <c r="M2" s="2" t="s">
        <v>26</v>
      </c>
      <c r="N2" s="2" t="s">
        <v>5</v>
      </c>
      <c r="O2" s="2" t="s">
        <v>14</v>
      </c>
      <c r="P2" s="2" t="s">
        <v>6</v>
      </c>
      <c r="Q2" s="2" t="s">
        <v>7</v>
      </c>
      <c r="R2" s="2" t="s">
        <v>8</v>
      </c>
      <c r="S2" s="2" t="s">
        <v>9</v>
      </c>
      <c r="T2" s="2" t="s">
        <v>12</v>
      </c>
      <c r="U2" s="2" t="s">
        <v>27</v>
      </c>
      <c r="V2" s="2" t="s">
        <v>28</v>
      </c>
      <c r="W2" s="2" t="s">
        <v>29</v>
      </c>
    </row>
    <row r="3" spans="1:23" x14ac:dyDescent="0.25">
      <c r="A3" s="2" t="s">
        <v>17</v>
      </c>
      <c r="B3" s="2">
        <v>0.52149999999999996</v>
      </c>
      <c r="C3" s="2">
        <v>4.4999999999999998E-2</v>
      </c>
      <c r="D3" s="2">
        <v>8.1600000000000006E-2</v>
      </c>
      <c r="E3" s="2">
        <v>0.29630000000000001</v>
      </c>
      <c r="F3" s="2">
        <f>C3/D3</f>
        <v>0.55147058823529405</v>
      </c>
      <c r="G3" s="2">
        <f>-C3/E3</f>
        <v>-0.15187310158623016</v>
      </c>
      <c r="H3" s="2">
        <f>B3*F3</f>
        <v>0.28759191176470583</v>
      </c>
      <c r="I3" s="2">
        <f>B3*G3</f>
        <v>-7.9201822477219019E-2</v>
      </c>
      <c r="J3" s="2">
        <v>1.5162</v>
      </c>
      <c r="K3" s="2">
        <v>4.5499999999999999E-2</v>
      </c>
      <c r="L3" s="2"/>
      <c r="M3" s="2">
        <v>0.2082</v>
      </c>
      <c r="N3" s="2">
        <v>0</v>
      </c>
      <c r="O3" s="2">
        <f>K3/M3</f>
        <v>0.2185398655139289</v>
      </c>
      <c r="P3" s="2">
        <f>J3*N3</f>
        <v>0</v>
      </c>
      <c r="Q3" s="2">
        <f>J3*O3</f>
        <v>0.33135014409221897</v>
      </c>
      <c r="R3" s="2">
        <f t="shared" ref="R3:S6" si="0">H3+P3</f>
        <v>0.28759191176470583</v>
      </c>
      <c r="S3" s="2">
        <f t="shared" si="0"/>
        <v>0.25214832161499995</v>
      </c>
      <c r="T3" s="2">
        <f>(S3-R3)/R3</f>
        <v>-0.12324265286954302</v>
      </c>
      <c r="U3" s="2">
        <f>(1/2)*B3*F3^2</f>
        <v>7.9299240376297542E-2</v>
      </c>
      <c r="V3" s="2">
        <f>(1/2)*B3*G3^2+(1/2)*J3*O3^2</f>
        <v>4.222092117941588E-2</v>
      </c>
      <c r="W3" s="2">
        <f>(V3-U3)/U3</f>
        <v>-0.46757470842008636</v>
      </c>
    </row>
    <row r="4" spans="1:23" x14ac:dyDescent="0.25">
      <c r="A4" s="2" t="s">
        <v>18</v>
      </c>
      <c r="B4" s="2">
        <v>0.52149999999999996</v>
      </c>
      <c r="C4" s="2">
        <v>4.4999999999999998E-2</v>
      </c>
      <c r="D4" s="2">
        <v>6.7699999999999996E-2</v>
      </c>
      <c r="E4" s="2">
        <v>0.62370000000000003</v>
      </c>
      <c r="F4" s="2">
        <f t="shared" ref="F4:F6" si="1">C4/D4</f>
        <v>0.66469719350073853</v>
      </c>
      <c r="G4" s="2">
        <f t="shared" ref="G4:G6" si="2">-C4/E4</f>
        <v>-7.2150072150072145E-2</v>
      </c>
      <c r="H4" s="2">
        <f t="shared" ref="H4:H6" si="3">B4*F4</f>
        <v>0.34663958641063514</v>
      </c>
      <c r="I4" s="2">
        <f t="shared" ref="I4:I6" si="4">B4*G4</f>
        <v>-3.7626262626262619E-2</v>
      </c>
      <c r="J4" s="2">
        <v>1.5162</v>
      </c>
      <c r="K4" s="2">
        <v>4.5499999999999999E-2</v>
      </c>
      <c r="L4" s="2"/>
      <c r="M4" s="2">
        <v>0.191</v>
      </c>
      <c r="N4" s="2">
        <v>0</v>
      </c>
      <c r="O4" s="2">
        <f t="shared" ref="O4:O6" si="5">K4/M4</f>
        <v>0.23821989528795812</v>
      </c>
      <c r="P4" s="2">
        <f t="shared" ref="P4:P6" si="6">J4*N4</f>
        <v>0</v>
      </c>
      <c r="Q4" s="2">
        <f t="shared" ref="Q4:Q6" si="7">J4*O4</f>
        <v>0.3611890052356021</v>
      </c>
      <c r="R4" s="2">
        <f t="shared" si="0"/>
        <v>0.34663958641063514</v>
      </c>
      <c r="S4" s="2">
        <f t="shared" si="0"/>
        <v>0.32356274260933948</v>
      </c>
      <c r="T4" s="2">
        <f t="shared" ref="T4:T6" si="8">(S4-R4)/R4</f>
        <v>-6.6573019083742024E-2</v>
      </c>
      <c r="U4" s="2">
        <f>(1/2)*B4*F4^2</f>
        <v>0.11520518012170296</v>
      </c>
      <c r="V4" s="2">
        <f>(1/2)*B4*G4^2+(1/2)*J4*O4^2</f>
        <v>4.4378572284804643E-2</v>
      </c>
      <c r="W4" s="2">
        <f t="shared" ref="W4:W6" si="9">(V4-U4)/U4</f>
        <v>-0.61478665943733568</v>
      </c>
    </row>
    <row r="5" spans="1:23" x14ac:dyDescent="0.25">
      <c r="A5" s="2" t="s">
        <v>19</v>
      </c>
      <c r="B5" s="2">
        <v>0.52149999999999996</v>
      </c>
      <c r="C5" s="2">
        <v>4.4999999999999998E-2</v>
      </c>
      <c r="D5" s="2">
        <v>8.6800000000000002E-2</v>
      </c>
      <c r="E5" s="2">
        <v>0.25919999999999999</v>
      </c>
      <c r="F5" s="2">
        <f t="shared" si="1"/>
        <v>0.51843317972350222</v>
      </c>
      <c r="G5" s="2">
        <f t="shared" si="2"/>
        <v>-0.1736111111111111</v>
      </c>
      <c r="H5" s="2">
        <f t="shared" si="3"/>
        <v>0.27036290322580642</v>
      </c>
      <c r="I5" s="2">
        <f t="shared" si="4"/>
        <v>-9.0538194444444428E-2</v>
      </c>
      <c r="J5" s="2">
        <v>1.5162</v>
      </c>
      <c r="K5" s="2">
        <v>4.5499999999999999E-2</v>
      </c>
      <c r="L5" s="2"/>
      <c r="M5" s="2">
        <v>0.21049999999999999</v>
      </c>
      <c r="N5" s="2">
        <v>0</v>
      </c>
      <c r="O5" s="2">
        <f t="shared" si="5"/>
        <v>0.2161520190023753</v>
      </c>
      <c r="P5" s="2">
        <f t="shared" si="6"/>
        <v>0</v>
      </c>
      <c r="Q5" s="2">
        <f t="shared" si="7"/>
        <v>0.32772969121140144</v>
      </c>
      <c r="R5" s="2">
        <f t="shared" si="0"/>
        <v>0.27036290322580642</v>
      </c>
      <c r="S5" s="2">
        <f t="shared" si="0"/>
        <v>0.237191496766957</v>
      </c>
      <c r="T5" s="2">
        <f t="shared" si="8"/>
        <v>-0.12269215215204558</v>
      </c>
      <c r="U5" s="2">
        <f>(1/2)*B5*F5^2</f>
        <v>7.0082549799316163E-2</v>
      </c>
      <c r="V5" s="2">
        <f>(1/2)*B5*G5^2+(1/2)*J5*O5^2</f>
        <v>4.3278935488931622E-2</v>
      </c>
      <c r="W5" s="2">
        <f t="shared" si="9"/>
        <v>-0.38245774999821824</v>
      </c>
    </row>
    <row r="6" spans="1:23" x14ac:dyDescent="0.25">
      <c r="A6" s="2" t="s">
        <v>20</v>
      </c>
      <c r="B6" s="2">
        <v>0.52149999999999996</v>
      </c>
      <c r="C6" s="2">
        <v>4.4999999999999998E-2</v>
      </c>
      <c r="D6" s="2">
        <v>6.88E-2</v>
      </c>
      <c r="E6" s="2">
        <v>0.31900000000000001</v>
      </c>
      <c r="F6" s="2">
        <f t="shared" si="1"/>
        <v>0.65406976744186041</v>
      </c>
      <c r="G6" s="2">
        <f t="shared" si="2"/>
        <v>-0.14106583072100312</v>
      </c>
      <c r="H6" s="2">
        <f t="shared" si="3"/>
        <v>0.34109738372093018</v>
      </c>
      <c r="I6" s="2">
        <f t="shared" si="4"/>
        <v>-7.3565830721003117E-2</v>
      </c>
      <c r="J6" s="2">
        <v>1.5162</v>
      </c>
      <c r="K6" s="2">
        <v>4.5499999999999999E-2</v>
      </c>
      <c r="L6" s="2"/>
      <c r="M6" s="2">
        <v>0.1704</v>
      </c>
      <c r="N6" s="2">
        <v>0</v>
      </c>
      <c r="O6" s="2">
        <f t="shared" si="5"/>
        <v>0.267018779342723</v>
      </c>
      <c r="P6" s="2">
        <f t="shared" si="6"/>
        <v>0</v>
      </c>
      <c r="Q6" s="2">
        <f t="shared" si="7"/>
        <v>0.40485387323943661</v>
      </c>
      <c r="R6" s="2">
        <f t="shared" si="0"/>
        <v>0.34109738372093018</v>
      </c>
      <c r="S6" s="2">
        <f t="shared" si="0"/>
        <v>0.33128804251843347</v>
      </c>
      <c r="T6" s="2">
        <f t="shared" si="8"/>
        <v>-2.8758183646821093E-2</v>
      </c>
      <c r="U6" s="2">
        <f>(1/2)*B6*F6^2</f>
        <v>0.11155074322268792</v>
      </c>
      <c r="V6" s="2">
        <f>(1/2)*B6*G6^2+(1/2)*J6*O6^2</f>
        <v>5.9240606033953438E-2</v>
      </c>
      <c r="W6" s="2">
        <f t="shared" si="9"/>
        <v>-0.46893580156887116</v>
      </c>
    </row>
  </sheetData>
  <mergeCells count="1">
    <mergeCell ref="A1:W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Tracker</vt:lpstr>
      <vt:lpstr>Motion</vt:lpstr>
      <vt:lpstr>Photogates</vt:lpstr>
      <vt:lpstr>Sheet2 (2)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2016-10-30T16:40:42Z</dcterms:created>
  <dcterms:modified xsi:type="dcterms:W3CDTF">2016-12-05T11:35:31Z</dcterms:modified>
</cp:coreProperties>
</file>